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GuillermoFERRERHERNA\Downloads\"/>
    </mc:Choice>
  </mc:AlternateContent>
  <xr:revisionPtr revIDLastSave="0" documentId="8_{B6BFB0C6-3343-4D1C-B033-7A07AF9D971A}" xr6:coauthVersionLast="47" xr6:coauthVersionMax="47" xr10:uidLastSave="{00000000-0000-0000-0000-000000000000}"/>
  <bookViews>
    <workbookView xWindow="-110" yWindow="-110" windowWidth="19420" windowHeight="10420" xr2:uid="{E9C4E79E-6C61-1E49-AA5F-1504364B19AA}"/>
  </bookViews>
  <sheets>
    <sheet name="Listing Assessment template " sheetId="2" r:id="rId1"/>
    <sheet name="Listing Qualitative template" sheetId="3" r:id="rId2"/>
    <sheet name="Scoring calculation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I23" i="2"/>
  <c r="I13" i="2"/>
  <c r="I12" i="2"/>
  <c r="I5" i="2"/>
  <c r="I26" i="2"/>
  <c r="I20" i="2"/>
  <c r="I21" i="2"/>
  <c r="E17" i="1"/>
  <c r="I11" i="2"/>
  <c r="I10" i="2"/>
  <c r="E7" i="2"/>
  <c r="I6" i="2" s="1"/>
  <c r="I29" i="2" l="1"/>
  <c r="I14" i="2"/>
</calcChain>
</file>

<file path=xl/sharedStrings.xml><?xml version="1.0" encoding="utf-8"?>
<sst xmlns="http://schemas.openxmlformats.org/spreadsheetml/2006/main" count="277" uniqueCount="157">
  <si>
    <t>Criteria</t>
  </si>
  <si>
    <t>Units</t>
  </si>
  <si>
    <t>Data Collection</t>
  </si>
  <si>
    <t>Data type</t>
  </si>
  <si>
    <t>Evaluation</t>
  </si>
  <si>
    <t xml:space="preserve">Weight </t>
  </si>
  <si>
    <t>Min Score</t>
  </si>
  <si>
    <t>Max Score</t>
  </si>
  <si>
    <t>Score</t>
  </si>
  <si>
    <t>INCL. EXPLANATION IF ALL IS FINISHED</t>
  </si>
  <si>
    <t>Solution</t>
  </si>
  <si>
    <t>User experience</t>
  </si>
  <si>
    <t>Overall user satisfaction</t>
  </si>
  <si>
    <t>Average overall rating of solution [average overall Cyberhive rating]
User satisfaction alternatives (enables calculation of average overall rating): 
1. Gartner Peer Insight reviews
2. G2 (if first unavailable)
3. Capterra/GetApp/Software advice (if second unavailable)</t>
  </si>
  <si>
    <t>Cyberhive/
Open source</t>
  </si>
  <si>
    <t>Quantitative: Range</t>
  </si>
  <si>
    <t>[0]</t>
  </si>
  <si>
    <t>[5]</t>
  </si>
  <si>
    <t>Average NPS of the solution (Net Promoter Score)  [#Cyberhive-users recommending the solution]
User satisfaction alternative (enables calculation of NPS): 
1. Gartner Peer Insight reviews
2. G2 (if first unavailable)
3. Capterra/GetApp/Software advice (if second unavailable)</t>
  </si>
  <si>
    <t>Cyberhive/Open source</t>
  </si>
  <si>
    <t>Creators of NPS, Bain &amp; Company, suggest a score:
Above 0 is good
Above 20 is favorable
Above 50 is excellent
Above 80 is world class
To be above average, a score greater than 50 is needed, so you would need to work on turning Detractors into Passives.</t>
  </si>
  <si>
    <t>NPS</t>
  </si>
  <si>
    <t>Times 4,5 or higher</t>
  </si>
  <si>
    <t>Times 3,5 until 4,0</t>
  </si>
  <si>
    <t>Ease of scalability</t>
  </si>
  <si>
    <t>Average scalability score [average 1-5 Cyberhive score]</t>
  </si>
  <si>
    <t>Cyberhive</t>
  </si>
  <si>
    <t>Quantitative: Ratio</t>
  </si>
  <si>
    <t>[1]</t>
  </si>
  <si>
    <t>Ease of deployment</t>
  </si>
  <si>
    <t>Average ease-of-deployment score [average 1-5 Cyberhive score]</t>
  </si>
  <si>
    <t>Quantitative: ratio</t>
  </si>
  <si>
    <t>Deployment support</t>
  </si>
  <si>
    <t>Included deployment docs [yes/no]</t>
  </si>
  <si>
    <t>Quantitative: Binary</t>
  </si>
  <si>
    <t>yes</t>
  </si>
  <si>
    <t>Included supporting docs [yes/no]</t>
  </si>
  <si>
    <t>Open source</t>
  </si>
  <si>
    <t>Total</t>
  </si>
  <si>
    <t>Company</t>
  </si>
  <si>
    <t>Company profile (investor edition)</t>
  </si>
  <si>
    <t>European readiness</t>
  </si>
  <si>
    <t>Compliance</t>
  </si>
  <si>
    <t>all qualitative data, find</t>
  </si>
  <si>
    <t>Listing Qualitative template</t>
  </si>
  <si>
    <t>ESG</t>
  </si>
  <si>
    <t xml:space="preserve">Social </t>
  </si>
  <si>
    <t>Gender balance [%men %women]</t>
  </si>
  <si>
    <t>Governance Transparency</t>
  </si>
  <si>
    <t>Availability of company transparency:
1. Availability of webpage + linkedin  [yes/no]
2. Transparency of Board of Directors [yes/no]
3. Transparency of ownership of the company [yes/no]</t>
  </si>
  <si>
    <t>Cyberhive + Survey</t>
  </si>
  <si>
    <t>European end-user/client tailored</t>
  </si>
  <si>
    <t>Language availability</t>
  </si>
  <si>
    <t>Language coverage of solution/support [% of languages covered in the EU]</t>
  </si>
  <si>
    <t>Quantitative: range</t>
  </si>
  <si>
    <t>English adds 10% in the coverage score</t>
  </si>
  <si>
    <t>English available?</t>
  </si>
  <si>
    <t>EU Language coverage %</t>
  </si>
  <si>
    <t>Promotion of EU(-fit) solution</t>
  </si>
  <si>
    <r>
      <rPr>
        <b/>
        <sz val="12"/>
        <color theme="1"/>
        <rFont val="Aptos Narrow"/>
        <scheme val="minor"/>
      </rPr>
      <t>Phases</t>
    </r>
    <r>
      <rPr>
        <sz val="12"/>
        <color theme="1"/>
        <rFont val="Aptos Narrow"/>
        <family val="2"/>
        <scheme val="minor"/>
      </rPr>
      <t xml:space="preserve"> of involvement through European association(s) or promotional mean(s):
1. No representation via associations or promotion
2. Association or CSMiE label
3. Association + CSMiE label + Cyberhive</t>
    </r>
  </si>
  <si>
    <t>Scoring:  
[0] nothing
[3] association/CSMiE
[5] association + CSMiE label (or comparable solution) + Cyberhive</t>
  </si>
  <si>
    <t>Operational Sovereignty</t>
  </si>
  <si>
    <t>Data located in EU? [y/n/not applicable]</t>
  </si>
  <si>
    <t>Survey</t>
  </si>
  <si>
    <t>Quantitative: binary</t>
  </si>
  <si>
    <t>=[yes/no]</t>
  </si>
  <si>
    <t>HQ established in an EU Member state [yes/no]</t>
  </si>
  <si>
    <t>Always true (otherwise not allowed on Cyberhive</t>
  </si>
  <si>
    <t>'=[fill in average online score]</t>
  </si>
  <si>
    <t>=[fill in reviews of 4,5 or higher]</t>
  </si>
  <si>
    <t>=[fill in reviews of 3,5 until 4,0]</t>
  </si>
  <si>
    <t>=[average scalability Cyberhive score]</t>
  </si>
  <si>
    <t>=[average deployment Cyberhive score]</t>
  </si>
  <si>
    <t>=[fill in Cyberhive gender balance score]</t>
  </si>
  <si>
    <t>=[fill in amount of company transparency documents available]</t>
  </si>
  <si>
    <t>=[fill in amount of EU languages available]</t>
  </si>
  <si>
    <t>Awards [ECSO awards, G2 badges/TrustRadius top rated award/Gartner Customer’s choice + PeerInsights/Forrester leader batch]</t>
  </si>
  <si>
    <t>Qualitative</t>
  </si>
  <si>
    <t>TB: Mentions cybersecurity-specific awards as reference (not every solution is listed in the same outlets)
PK: list where the vendor is listed, and the spot ( among top 25%/50%/75%)</t>
  </si>
  <si>
    <t xml:space="preserve">Implementation/deployment mode (on-prem, hybrid, public cloud, private cloud) </t>
  </si>
  <si>
    <t>Include as descriptive data</t>
  </si>
  <si>
    <t>Number of platforms supported (e.g., Windows, Linux, macOS) [# of deployment modes]</t>
  </si>
  <si>
    <t>Pricing Model &amp; Pricing Transparency</t>
  </si>
  <si>
    <t>List price [€ per user with 1000/5000/10000 users/entity/endpoint]</t>
  </si>
  <si>
    <t xml:space="preserve">TB: TCO difficult and tricky, as it is unique for every business and ‘software packages’; make qualitative? </t>
  </si>
  <si>
    <t>alternative; range is relative to the highest and lowest market  price</t>
  </si>
  <si>
    <t>wouldn't say anything on the quality</t>
  </si>
  <si>
    <t xml:space="preserve">
Total Cost of Ownership (TCO) justification</t>
  </si>
  <si>
    <t>PK: How do you justify the TCO (being higher or lower compared to competition)?</t>
  </si>
  <si>
    <t>Pricing model transparency [Free/open source/pay as you go/subscription/perpetual licence/custom pricing]</t>
  </si>
  <si>
    <t>Required to fill in on Cyberhive; 
Descriptive, so it won’t allow rating</t>
  </si>
  <si>
    <t>Financial profile</t>
  </si>
  <si>
    <t>Revenu</t>
  </si>
  <si>
    <t>User needs a prof membership to publish this</t>
  </si>
  <si>
    <t>FTEs</t>
  </si>
  <si>
    <t>Funding raised to date</t>
  </si>
  <si>
    <t>Published privacy policy / cookies that are EU GDPR compliant</t>
  </si>
  <si>
    <t>(Requirement to register as company)</t>
  </si>
  <si>
    <t>Published EULA</t>
  </si>
  <si>
    <t>Describe or rate based on certification amount (or both)?</t>
  </si>
  <si>
    <t>Recent Published audit reports (with or without NDA) (max 2 years old)</t>
  </si>
  <si>
    <t>Average NPS of the solution (Net Promoter Score)  [#Cyberhive-users recommending the solution]</t>
  </si>
  <si>
    <t>Extra details on range</t>
  </si>
  <si>
    <t xml:space="preserve">0
</t>
  </si>
  <si>
    <t>[0] -0</t>
  </si>
  <si>
    <t xml:space="preserve">0,5
</t>
  </si>
  <si>
    <t>[0,5] 0 - 2,4</t>
  </si>
  <si>
    <t>[1] 2,5 - 7,4</t>
  </si>
  <si>
    <t>[1,5] 7,5 - 12,4</t>
  </si>
  <si>
    <t>[2] 12,5 - 17,4</t>
  </si>
  <si>
    <t>[2,5] 17,5 - 22,4</t>
  </si>
  <si>
    <t>[3] 22,5 -  37,4</t>
  </si>
  <si>
    <t>[3,5]  37,5 - 52,4</t>
  </si>
  <si>
    <t>[4] 52,5 - 64,4</t>
  </si>
  <si>
    <t>[4,5] 64,5 - 77,4</t>
  </si>
  <si>
    <t>[5] 77,5 +</t>
  </si>
  <si>
    <t>Social</t>
  </si>
  <si>
    <t>Gender balance</t>
  </si>
  <si>
    <t>[1] 0 - 12,5%</t>
  </si>
  <si>
    <t>[2] 13 - 25,5 %</t>
  </si>
  <si>
    <t>[3] 26 - 35 %</t>
  </si>
  <si>
    <t>[4] 36 - 50 %</t>
  </si>
  <si>
    <t>[5] 51+ %</t>
  </si>
  <si>
    <t>Documents available</t>
  </si>
  <si>
    <t>[0] Not one of the documents is publicly available via company resources</t>
  </si>
  <si>
    <t>[1] 1 of the documents is publicly available via company resources</t>
  </si>
  <si>
    <t>[2] 1 of the indicated document is missing via publicly available company resources</t>
  </si>
  <si>
    <t xml:space="preserve">[5] All documents are publicly available </t>
  </si>
  <si>
    <t>Language coverage</t>
  </si>
  <si>
    <t>[1] 0 - 9 %</t>
  </si>
  <si>
    <t>[2] 10 - 19 %</t>
  </si>
  <si>
    <t>[3] 20 - 29 %</t>
  </si>
  <si>
    <t>[4] 30 - 59 %</t>
  </si>
  <si>
    <t>[5] 60 - 100+ %</t>
  </si>
  <si>
    <r>
      <rPr>
        <b/>
        <sz val="12"/>
        <color theme="1"/>
        <rFont val="Aptos Narrow"/>
        <scheme val="minor"/>
      </rPr>
      <t>Phase</t>
    </r>
    <r>
      <rPr>
        <sz val="12"/>
        <color theme="1"/>
        <rFont val="Aptos Narrow"/>
        <family val="2"/>
        <scheme val="minor"/>
      </rPr>
      <t xml:space="preserve"> of involvement through European association(s) or promotional mean(s):
1. No representation via associations or promotion
2. Association or CSMiE label
3. Association + CSMiE label + Cyberhive</t>
    </r>
  </si>
  <si>
    <t>European representation</t>
  </si>
  <si>
    <t>[0] nothing</t>
  </si>
  <si>
    <t>[3] association/CSMiE</t>
  </si>
  <si>
    <t>[5] association + CSMiE label (or comparable solution) + Cyberhive</t>
  </si>
  <si>
    <t>Internal Security and Compliance -</t>
  </si>
  <si>
    <t>Operational Security</t>
  </si>
  <si>
    <t>Incident Response Readiness</t>
  </si>
  <si>
    <r>
      <t xml:space="preserve"> </t>
    </r>
    <r>
      <rPr>
        <i/>
        <sz val="12"/>
        <color theme="1"/>
        <rFont val="Aptos Narrow"/>
        <family val="2"/>
        <scheme val="minor"/>
      </rPr>
      <t>Compliance Excellence</t>
    </r>
  </si>
  <si>
    <t>Regular employee Training</t>
  </si>
  <si>
    <t>Open source/ Survey</t>
  </si>
  <si>
    <r>
      <rPr>
        <b/>
        <sz val="12"/>
        <color theme="1"/>
        <rFont val="Aptos Narrow"/>
        <family val="2"/>
        <scheme val="minor"/>
      </rPr>
      <t>Alignment with industry standards and certifications (ISO27001/…</t>
    </r>
    <r>
      <rPr>
        <sz val="12"/>
        <color theme="1"/>
        <rFont val="Aptos Narrow"/>
        <family val="2"/>
        <scheme val="minor"/>
      </rPr>
      <t>)</t>
    </r>
  </si>
  <si>
    <t xml:space="preserve">Demonstrated Technical Capabilities </t>
  </si>
  <si>
    <t>Technical Efficacy</t>
  </si>
  <si>
    <t>Proven Solutions</t>
  </si>
  <si>
    <t>Innovation and R&amp;D</t>
  </si>
  <si>
    <t>Compliance with Technical Standards</t>
  </si>
  <si>
    <t>Interoperability</t>
  </si>
  <si>
    <t>Certification of Products</t>
  </si>
  <si>
    <t xml:space="preserve">Market Impact </t>
  </si>
  <si>
    <t>Client Testimonials and case studies</t>
  </si>
  <si>
    <t>Industry Recognition</t>
  </si>
  <si>
    <t>Quantitative: range+D39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</si>
</sst>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scheme val="minor"/>
    </font>
    <font>
      <b/>
      <i/>
      <u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quotePrefix="1" applyFill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 wrapText="1"/>
    </xf>
    <xf numFmtId="9" fontId="0" fillId="2" borderId="1" xfId="0" applyNumberFormat="1" applyFill="1" applyBorder="1" applyAlignment="1">
      <alignment vertical="top" wrapText="1"/>
    </xf>
    <xf numFmtId="9" fontId="0" fillId="2" borderId="1" xfId="0" applyNumberForma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9" fontId="0" fillId="2" borderId="1" xfId="1" applyFont="1" applyFill="1" applyBorder="1" applyAlignment="1">
      <alignment wrapText="1"/>
    </xf>
    <xf numFmtId="9" fontId="2" fillId="2" borderId="1" xfId="0" applyNumberFormat="1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9" fontId="0" fillId="0" borderId="0" xfId="1" applyFont="1"/>
    <xf numFmtId="9" fontId="0" fillId="0" borderId="0" xfId="0" applyNumberFormat="1"/>
    <xf numFmtId="9" fontId="0" fillId="2" borderId="1" xfId="1" quotePrefix="1" applyFont="1" applyFill="1" applyBorder="1" applyAlignment="1">
      <alignment wrapText="1"/>
    </xf>
    <xf numFmtId="0" fontId="7" fillId="2" borderId="1" xfId="2" quotePrefix="1" applyFont="1" applyFill="1" applyBorder="1" applyAlignment="1">
      <alignment vertical="top" wrapTex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quotePrefix="1" applyFill="1" applyBorder="1" applyAlignment="1">
      <alignment horizontal="right" wrapText="1"/>
    </xf>
    <xf numFmtId="9" fontId="0" fillId="0" borderId="0" xfId="0" applyNumberFormat="1" applyAlignment="1">
      <alignment wrapText="1"/>
    </xf>
    <xf numFmtId="10" fontId="0" fillId="2" borderId="1" xfId="0" quotePrefix="1" applyNumberForma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0" fillId="2" borderId="0" xfId="0" applyFill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2" borderId="6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2" borderId="7" xfId="0" applyFill="1" applyBorder="1" applyAlignment="1">
      <alignment vertical="top" wrapText="1"/>
    </xf>
    <xf numFmtId="0" fontId="0" fillId="2" borderId="7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7" xfId="0" applyBorder="1"/>
    <xf numFmtId="0" fontId="4" fillId="2" borderId="7" xfId="2" applyFill="1" applyBorder="1" applyAlignment="1">
      <alignment wrapText="1"/>
    </xf>
    <xf numFmtId="0" fontId="0" fillId="5" borderId="1" xfId="0" applyFill="1" applyBorder="1"/>
    <xf numFmtId="0" fontId="4" fillId="0" borderId="1" xfId="2" quotePrefix="1" applyBorder="1" applyAlignment="1">
      <alignment wrapText="1"/>
    </xf>
    <xf numFmtId="2" fontId="0" fillId="2" borderId="4" xfId="0" applyNumberFormat="1" applyFill="1" applyBorder="1" applyAlignment="1">
      <alignment horizontal="center" vertical="top" wrapText="1"/>
    </xf>
    <xf numFmtId="164" fontId="5" fillId="2" borderId="4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9" fontId="11" fillId="4" borderId="3" xfId="0" applyNumberFormat="1" applyFont="1" applyFill="1" applyBorder="1" applyAlignment="1">
      <alignment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wrapText="1"/>
    </xf>
    <xf numFmtId="0" fontId="0" fillId="6" borderId="0" xfId="0" applyFill="1" applyAlignment="1">
      <alignment wrapText="1"/>
    </xf>
    <xf numFmtId="0" fontId="10" fillId="6" borderId="0" xfId="0" applyFont="1" applyFill="1" applyAlignment="1">
      <alignment vertical="top"/>
    </xf>
    <xf numFmtId="0" fontId="0" fillId="6" borderId="0" xfId="0" applyFill="1" applyAlignment="1">
      <alignment vertical="top"/>
    </xf>
    <xf numFmtId="0" fontId="10" fillId="6" borderId="0" xfId="0" applyFont="1" applyFill="1"/>
    <xf numFmtId="0" fontId="0" fillId="6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E90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71120</xdr:colOff>
      <xdr:row>19</xdr:row>
      <xdr:rowOff>60960</xdr:rowOff>
    </xdr:from>
    <xdr:ext cx="2647462" cy="874144"/>
    <xdr:pic>
      <xdr:nvPicPr>
        <xdr:cNvPr id="2" name="Picture 1">
          <a:extLst>
            <a:ext uri="{FF2B5EF4-FFF2-40B4-BE49-F238E27FC236}">
              <a16:creationId xmlns:a16="http://schemas.microsoft.com/office/drawing/2014/main" id="{197C6C75-B0E3-1049-966F-1F3C29E97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0" y="5049520"/>
          <a:ext cx="2647462" cy="8741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BBC0-AFB2-314A-BE17-DA0C204442D6}">
  <dimension ref="A1:J29"/>
  <sheetViews>
    <sheetView tabSelected="1" zoomScale="70" zoomScaleNormal="70" workbookViewId="0">
      <pane ySplit="1" topLeftCell="A6" activePane="bottomLeft" state="frozen"/>
      <selection pane="bottomLeft" activeCell="E20" sqref="E20"/>
    </sheetView>
  </sheetViews>
  <sheetFormatPr defaultColWidth="11" defaultRowHeight="16" x14ac:dyDescent="0.4"/>
  <cols>
    <col min="1" max="1" width="27.58203125" style="3" customWidth="1"/>
    <col min="2" max="2" width="46.33203125" style="3" customWidth="1"/>
    <col min="3" max="3" width="10.83203125" style="3"/>
    <col min="4" max="4" width="12" style="2" customWidth="1"/>
    <col min="5" max="5" width="33.83203125" style="3" customWidth="1"/>
    <col min="6" max="6" width="17.08203125" style="2" customWidth="1"/>
    <col min="7" max="7" width="16.08203125" style="2" customWidth="1"/>
    <col min="8" max="8" width="10.83203125" style="2"/>
    <col min="9" max="9" width="10.83203125" style="1"/>
    <col min="10" max="10" width="40.5" customWidth="1"/>
  </cols>
  <sheetData>
    <row r="1" spans="1:10" s="11" customFormat="1" ht="32" x14ac:dyDescent="0.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11" t="s">
        <v>9</v>
      </c>
    </row>
    <row r="2" spans="1:10" s="7" customFormat="1" ht="17.149999999999999" customHeight="1" x14ac:dyDescent="0.4">
      <c r="A2" s="69" t="s">
        <v>10</v>
      </c>
      <c r="B2" s="69"/>
      <c r="C2" s="69"/>
      <c r="D2" s="69"/>
      <c r="E2" s="69"/>
      <c r="F2" s="69"/>
      <c r="G2" s="69"/>
      <c r="H2" s="69"/>
      <c r="I2" s="70"/>
      <c r="J2" s="47"/>
    </row>
    <row r="3" spans="1:10" s="7" customFormat="1" ht="17.149999999999999" customHeight="1" x14ac:dyDescent="0.4">
      <c r="A3" s="68" t="s">
        <v>11</v>
      </c>
      <c r="B3" s="68"/>
      <c r="C3" s="68"/>
      <c r="D3" s="68"/>
      <c r="E3" s="68"/>
      <c r="F3" s="8">
        <v>5</v>
      </c>
      <c r="G3" s="8"/>
      <c r="H3" s="8"/>
      <c r="I3" s="38"/>
      <c r="J3" s="47"/>
    </row>
    <row r="4" spans="1:10" s="7" customFormat="1" ht="17.149999999999999" customHeight="1" x14ac:dyDescent="0.4">
      <c r="A4" s="9"/>
      <c r="B4" s="9"/>
      <c r="C4" s="9"/>
      <c r="D4" s="9"/>
      <c r="E4" s="9"/>
      <c r="F4" s="8"/>
      <c r="G4" s="8"/>
      <c r="H4" s="8"/>
      <c r="I4" s="38"/>
      <c r="J4" s="47"/>
    </row>
    <row r="5" spans="1:10" s="14" customFormat="1" ht="144" x14ac:dyDescent="0.4">
      <c r="A5" s="13" t="s">
        <v>12</v>
      </c>
      <c r="B5" s="13" t="s">
        <v>13</v>
      </c>
      <c r="C5" s="13" t="s">
        <v>14</v>
      </c>
      <c r="D5" s="13" t="s">
        <v>15</v>
      </c>
      <c r="E5" s="28" t="s">
        <v>68</v>
      </c>
      <c r="F5" s="17">
        <v>0.3</v>
      </c>
      <c r="G5" s="13" t="s">
        <v>16</v>
      </c>
      <c r="H5" s="13" t="s">
        <v>17</v>
      </c>
      <c r="I5" s="55" t="e">
        <f>E5/2</f>
        <v>#VALUE!</v>
      </c>
      <c r="J5" s="48"/>
    </row>
    <row r="6" spans="1:10" s="4" customFormat="1" ht="144" x14ac:dyDescent="0.4">
      <c r="A6" s="5"/>
      <c r="B6" s="5" t="s">
        <v>18</v>
      </c>
      <c r="C6" s="5" t="s">
        <v>19</v>
      </c>
      <c r="D6" s="5" t="s">
        <v>15</v>
      </c>
      <c r="E6" s="5"/>
      <c r="F6" s="18">
        <v>0.3</v>
      </c>
      <c r="G6" s="5" t="s">
        <v>16</v>
      </c>
      <c r="H6" s="5" t="s">
        <v>17</v>
      </c>
      <c r="I6" s="35" t="e">
        <f>VLOOKUP('Listing Assessment template '!E7,'Scoring calculation'!E5:F15,2,TRUE)</f>
        <v>#VALUE!</v>
      </c>
      <c r="J6" s="49" t="s">
        <v>20</v>
      </c>
    </row>
    <row r="7" spans="1:10" s="4" customFormat="1" x14ac:dyDescent="0.4">
      <c r="A7" s="5"/>
      <c r="B7" s="29" t="s">
        <v>21</v>
      </c>
      <c r="C7" s="29"/>
      <c r="D7" s="29"/>
      <c r="E7" s="30" t="e">
        <f>E8/(E8+E9)*100</f>
        <v>#VALUE!</v>
      </c>
      <c r="F7" s="5"/>
      <c r="G7" s="5"/>
      <c r="H7" s="5"/>
      <c r="I7" s="39"/>
      <c r="J7" s="49"/>
    </row>
    <row r="8" spans="1:10" s="4" customFormat="1" ht="16" customHeight="1" x14ac:dyDescent="0.4">
      <c r="A8" s="5"/>
      <c r="B8" s="29" t="s">
        <v>22</v>
      </c>
      <c r="C8" s="29"/>
      <c r="D8" s="29"/>
      <c r="E8" s="31" t="s">
        <v>69</v>
      </c>
      <c r="F8" s="5"/>
      <c r="G8" s="44"/>
      <c r="H8" s="5"/>
      <c r="I8" s="39"/>
      <c r="J8" s="49"/>
    </row>
    <row r="9" spans="1:10" s="4" customFormat="1" ht="16" customHeight="1" x14ac:dyDescent="0.4">
      <c r="A9" s="5"/>
      <c r="B9" s="29" t="s">
        <v>23</v>
      </c>
      <c r="C9" s="29"/>
      <c r="D9" s="29"/>
      <c r="E9" s="31" t="s">
        <v>70</v>
      </c>
      <c r="F9" s="5"/>
      <c r="G9" s="45"/>
      <c r="H9" s="5"/>
      <c r="I9" s="39"/>
      <c r="J9" s="49"/>
    </row>
    <row r="10" spans="1:10" s="4" customFormat="1" ht="44.15" customHeight="1" x14ac:dyDescent="0.4">
      <c r="A10" s="5" t="s">
        <v>24</v>
      </c>
      <c r="B10" s="5" t="s">
        <v>25</v>
      </c>
      <c r="C10" s="5" t="s">
        <v>26</v>
      </c>
      <c r="D10" s="5" t="s">
        <v>27</v>
      </c>
      <c r="E10" s="6" t="s">
        <v>71</v>
      </c>
      <c r="F10" s="18">
        <v>0.15</v>
      </c>
      <c r="G10" s="5" t="s">
        <v>28</v>
      </c>
      <c r="H10" s="5" t="s">
        <v>17</v>
      </c>
      <c r="I10" s="39" t="str">
        <f>E10</f>
        <v>=[average scalability Cyberhive score]</v>
      </c>
      <c r="J10" s="49"/>
    </row>
    <row r="11" spans="1:10" s="4" customFormat="1" ht="64" x14ac:dyDescent="0.4">
      <c r="A11" s="5" t="s">
        <v>29</v>
      </c>
      <c r="B11" s="5" t="s">
        <v>30</v>
      </c>
      <c r="C11" s="5" t="s">
        <v>26</v>
      </c>
      <c r="D11" s="5" t="s">
        <v>31</v>
      </c>
      <c r="E11" s="6" t="s">
        <v>72</v>
      </c>
      <c r="F11" s="18">
        <v>0.15</v>
      </c>
      <c r="G11" s="5" t="s">
        <v>28</v>
      </c>
      <c r="H11" s="5" t="s">
        <v>17</v>
      </c>
      <c r="I11" s="39" t="str">
        <f>E11</f>
        <v>=[average deployment Cyberhive score]</v>
      </c>
      <c r="J11" s="49"/>
    </row>
    <row r="12" spans="1:10" s="4" customFormat="1" ht="32" x14ac:dyDescent="0.4">
      <c r="A12" s="5" t="s">
        <v>32</v>
      </c>
      <c r="B12" s="5" t="s">
        <v>33</v>
      </c>
      <c r="C12" s="5" t="s">
        <v>26</v>
      </c>
      <c r="D12" s="5" t="s">
        <v>34</v>
      </c>
      <c r="E12" s="6" t="s">
        <v>65</v>
      </c>
      <c r="F12" s="18">
        <v>0.05</v>
      </c>
      <c r="G12" s="5" t="s">
        <v>16</v>
      </c>
      <c r="H12" s="5" t="s">
        <v>17</v>
      </c>
      <c r="I12" s="39">
        <f>IF(E12="yes",5,0)</f>
        <v>0</v>
      </c>
      <c r="J12" s="49"/>
    </row>
    <row r="13" spans="1:10" s="4" customFormat="1" ht="32" x14ac:dyDescent="0.4">
      <c r="A13" s="5"/>
      <c r="B13" s="5" t="s">
        <v>36</v>
      </c>
      <c r="C13" s="5" t="s">
        <v>26</v>
      </c>
      <c r="D13" s="5" t="s">
        <v>34</v>
      </c>
      <c r="E13" s="6" t="s">
        <v>65</v>
      </c>
      <c r="F13" s="18">
        <v>0.05</v>
      </c>
      <c r="G13" s="5" t="s">
        <v>16</v>
      </c>
      <c r="H13" s="5" t="s">
        <v>17</v>
      </c>
      <c r="I13" s="39">
        <f>IF(E13="yes",5,0)</f>
        <v>0</v>
      </c>
      <c r="J13" s="49"/>
    </row>
    <row r="14" spans="1:10" s="20" customFormat="1" ht="17.149999999999999" customHeight="1" x14ac:dyDescent="0.45">
      <c r="A14" s="12"/>
      <c r="B14" s="12"/>
      <c r="C14" s="12"/>
      <c r="D14" s="12"/>
      <c r="E14" s="12"/>
      <c r="F14" s="19"/>
      <c r="G14" s="12"/>
      <c r="H14" s="19" t="s">
        <v>38</v>
      </c>
      <c r="I14" s="40" t="e">
        <f>(F5*I5)+(F6*I6)+(F10*I10)+(F11*I11)+(F12*I12)+(F13*I13)</f>
        <v>#VALUE!</v>
      </c>
      <c r="J14" s="50"/>
    </row>
    <row r="15" spans="1:10" s="7" customFormat="1" x14ac:dyDescent="0.4">
      <c r="A15" s="69" t="s">
        <v>39</v>
      </c>
      <c r="B15" s="69"/>
      <c r="C15" s="69"/>
      <c r="D15" s="69"/>
      <c r="E15" s="69"/>
      <c r="F15" s="69"/>
      <c r="G15" s="69"/>
      <c r="H15" s="69"/>
      <c r="I15" s="70"/>
      <c r="J15" s="47"/>
    </row>
    <row r="16" spans="1:10" s="7" customFormat="1" ht="17.149999999999999" customHeight="1" x14ac:dyDescent="0.4">
      <c r="A16" s="69" t="s">
        <v>41</v>
      </c>
      <c r="B16" s="69"/>
      <c r="C16" s="69"/>
      <c r="D16" s="69"/>
      <c r="E16" s="69"/>
      <c r="F16" s="69"/>
      <c r="G16" s="69"/>
      <c r="H16" s="69"/>
      <c r="I16" s="70"/>
      <c r="J16" s="47"/>
    </row>
    <row r="17" spans="1:10" s="7" customFormat="1" ht="17.149999999999999" customHeight="1" x14ac:dyDescent="0.4">
      <c r="A17" s="68" t="s">
        <v>42</v>
      </c>
      <c r="B17" s="68"/>
      <c r="C17" s="68"/>
      <c r="D17" s="68"/>
      <c r="E17" s="68"/>
      <c r="F17" s="8"/>
      <c r="G17" s="8"/>
      <c r="H17" s="8"/>
      <c r="I17" s="38"/>
      <c r="J17" s="47"/>
    </row>
    <row r="18" spans="1:10" x14ac:dyDescent="0.4">
      <c r="A18" s="37" t="s">
        <v>43</v>
      </c>
      <c r="B18" s="54" t="s">
        <v>44</v>
      </c>
      <c r="C18" s="53"/>
      <c r="D18" s="53"/>
      <c r="E18" s="53"/>
      <c r="F18" s="53"/>
      <c r="I18" s="41"/>
      <c r="J18" s="51"/>
    </row>
    <row r="19" spans="1:10" s="7" customFormat="1" ht="17.149999999999999" customHeight="1" x14ac:dyDescent="0.4">
      <c r="A19" s="68" t="s">
        <v>45</v>
      </c>
      <c r="B19" s="68"/>
      <c r="C19" s="68"/>
      <c r="D19" s="68"/>
      <c r="E19" s="68"/>
      <c r="F19" s="8">
        <v>3</v>
      </c>
      <c r="G19" s="8"/>
      <c r="H19" s="8"/>
      <c r="I19" s="38"/>
      <c r="J19" s="47"/>
    </row>
    <row r="20" spans="1:10" s="4" customFormat="1" ht="32.5" x14ac:dyDescent="0.45">
      <c r="A20" s="5" t="s">
        <v>46</v>
      </c>
      <c r="B20" s="5" t="s">
        <v>47</v>
      </c>
      <c r="C20" s="5" t="s">
        <v>26</v>
      </c>
      <c r="D20" s="5" t="s">
        <v>31</v>
      </c>
      <c r="E20" s="27" t="s">
        <v>73</v>
      </c>
      <c r="F20" s="22">
        <v>0.15</v>
      </c>
      <c r="G20" s="5" t="s">
        <v>28</v>
      </c>
      <c r="H20" s="5" t="s">
        <v>17</v>
      </c>
      <c r="I20" s="56" t="e">
        <f>VLOOKUP(E20,'Scoring calculation'!E20:F24,2,TRUE)</f>
        <v>#N/A</v>
      </c>
      <c r="J20" s="49"/>
    </row>
    <row r="21" spans="1:10" s="4" customFormat="1" ht="83.15" customHeight="1" x14ac:dyDescent="0.45">
      <c r="A21" s="5" t="s">
        <v>48</v>
      </c>
      <c r="B21" s="5" t="s">
        <v>49</v>
      </c>
      <c r="C21" s="23" t="s">
        <v>50</v>
      </c>
      <c r="D21" s="5" t="s">
        <v>34</v>
      </c>
      <c r="E21" s="6" t="s">
        <v>74</v>
      </c>
      <c r="F21" s="22">
        <v>0.35</v>
      </c>
      <c r="G21" s="5" t="s">
        <v>16</v>
      </c>
      <c r="H21" s="5" t="s">
        <v>17</v>
      </c>
      <c r="I21" s="43" t="e">
        <f>VLOOKUP(E21,'Scoring calculation'!E29:'Scoring calculation'!F32,2,FALSE)</f>
        <v>#N/A</v>
      </c>
      <c r="J21" s="52"/>
    </row>
    <row r="22" spans="1:10" s="7" customFormat="1" ht="16" customHeight="1" x14ac:dyDescent="0.4">
      <c r="A22" s="68" t="s">
        <v>51</v>
      </c>
      <c r="B22" s="68"/>
      <c r="C22" s="68"/>
      <c r="D22" s="68"/>
      <c r="E22" s="68"/>
      <c r="F22" s="8">
        <v>3</v>
      </c>
      <c r="G22" s="8"/>
      <c r="H22" s="8"/>
      <c r="I22" s="38"/>
      <c r="J22" s="47"/>
    </row>
    <row r="23" spans="1:10" s="4" customFormat="1" ht="32" x14ac:dyDescent="0.4">
      <c r="A23" s="5" t="s">
        <v>52</v>
      </c>
      <c r="B23" s="5" t="s">
        <v>53</v>
      </c>
      <c r="C23" s="5" t="s">
        <v>26</v>
      </c>
      <c r="D23" s="5" t="s">
        <v>156</v>
      </c>
      <c r="E23" s="6" t="s">
        <v>75</v>
      </c>
      <c r="F23" s="22">
        <v>0.1</v>
      </c>
      <c r="G23" s="5" t="s">
        <v>28</v>
      </c>
      <c r="H23" s="5" t="s">
        <v>17</v>
      </c>
      <c r="I23" s="39">
        <f>VLOOKUP('Listing Assessment template '!E25,'Scoring calculation'!E37:F41,2,TRUE)</f>
        <v>2</v>
      </c>
      <c r="J23" s="49" t="s">
        <v>55</v>
      </c>
    </row>
    <row r="24" spans="1:10" s="4" customFormat="1" x14ac:dyDescent="0.4">
      <c r="A24" s="5"/>
      <c r="B24" s="29" t="s">
        <v>56</v>
      </c>
      <c r="C24" s="29"/>
      <c r="D24" s="29"/>
      <c r="E24" s="31" t="s">
        <v>35</v>
      </c>
      <c r="F24" s="22"/>
      <c r="G24" s="5"/>
      <c r="H24" s="5"/>
      <c r="I24" s="39"/>
      <c r="J24" s="49"/>
    </row>
    <row r="25" spans="1:10" s="4" customFormat="1" x14ac:dyDescent="0.4">
      <c r="A25" s="5"/>
      <c r="B25" s="29" t="s">
        <v>57</v>
      </c>
      <c r="C25" s="29"/>
      <c r="D25" s="29"/>
      <c r="E25" s="33">
        <v>0.19</v>
      </c>
      <c r="F25" s="22"/>
      <c r="G25" s="5"/>
      <c r="H25" s="5"/>
      <c r="I25" s="39"/>
      <c r="J25" s="49"/>
    </row>
    <row r="26" spans="1:10" s="4" customFormat="1" ht="80" x14ac:dyDescent="0.4">
      <c r="A26" s="5" t="s">
        <v>58</v>
      </c>
      <c r="B26" s="34" t="s">
        <v>59</v>
      </c>
      <c r="C26" s="5"/>
      <c r="D26" s="5" t="s">
        <v>54</v>
      </c>
      <c r="E26" s="6">
        <v>3</v>
      </c>
      <c r="F26" s="22">
        <v>0.1</v>
      </c>
      <c r="G26" s="5" t="s">
        <v>16</v>
      </c>
      <c r="H26" s="5" t="s">
        <v>17</v>
      </c>
      <c r="I26" s="39">
        <f>VLOOKUP('Listing Assessment template '!E26,'Scoring calculation'!E46:F48,2,FALSE)</f>
        <v>5</v>
      </c>
      <c r="J26" s="49" t="s">
        <v>60</v>
      </c>
    </row>
    <row r="27" spans="1:10" s="4" customFormat="1" ht="32" x14ac:dyDescent="0.4">
      <c r="A27" s="23" t="s">
        <v>61</v>
      </c>
      <c r="B27" s="23" t="s">
        <v>62</v>
      </c>
      <c r="C27" s="23" t="s">
        <v>63</v>
      </c>
      <c r="D27" s="23" t="s">
        <v>64</v>
      </c>
      <c r="E27" s="23" t="s">
        <v>35</v>
      </c>
      <c r="F27" s="60">
        <v>0.2</v>
      </c>
      <c r="G27" s="23" t="s">
        <v>16</v>
      </c>
      <c r="H27" s="23" t="s">
        <v>17</v>
      </c>
      <c r="I27" s="61">
        <v>5</v>
      </c>
      <c r="J27" s="62"/>
    </row>
    <row r="28" spans="1:10" s="4" customFormat="1" ht="32.5" x14ac:dyDescent="0.45">
      <c r="A28" s="5"/>
      <c r="B28" s="5" t="s">
        <v>66</v>
      </c>
      <c r="C28" s="5" t="s">
        <v>26</v>
      </c>
      <c r="D28" s="5" t="s">
        <v>64</v>
      </c>
      <c r="E28" s="6" t="s">
        <v>35</v>
      </c>
      <c r="F28" s="22">
        <v>0.1</v>
      </c>
      <c r="G28" s="5" t="s">
        <v>16</v>
      </c>
      <c r="H28" s="5" t="s">
        <v>17</v>
      </c>
      <c r="I28" s="42">
        <f>IF(E28="yes",5,0)</f>
        <v>5</v>
      </c>
      <c r="J28" s="49" t="s">
        <v>67</v>
      </c>
    </row>
    <row r="29" spans="1:10" s="20" customFormat="1" ht="17.149999999999999" customHeight="1" x14ac:dyDescent="0.45">
      <c r="A29" s="12"/>
      <c r="B29" s="12"/>
      <c r="C29" s="12"/>
      <c r="D29" s="12"/>
      <c r="E29" s="12"/>
      <c r="F29" s="19"/>
      <c r="G29" s="12"/>
      <c r="H29" s="19" t="s">
        <v>38</v>
      </c>
      <c r="I29" s="36" t="e">
        <f>(I20*F20)+(I21*F21)+(I23*F23)+(I26*F26)+(F27*I27)+(I28*F28)</f>
        <v>#N/A</v>
      </c>
      <c r="J29" s="46"/>
    </row>
  </sheetData>
  <mergeCells count="7">
    <mergeCell ref="A22:E22"/>
    <mergeCell ref="A16:I16"/>
    <mergeCell ref="A15:I15"/>
    <mergeCell ref="A2:I2"/>
    <mergeCell ref="A3:E3"/>
    <mergeCell ref="A17:E17"/>
    <mergeCell ref="A19:E19"/>
  </mergeCells>
  <hyperlinks>
    <hyperlink ref="B18" location="'Listing Qualitative template'!A31" display="Listing Qualitative template" xr:uid="{18E8F64A-F8C7-F74F-A983-51B8ADA6E7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C357-56B8-5049-880A-EF3B93ABC465}">
  <dimension ref="A1:AD32"/>
  <sheetViews>
    <sheetView topLeftCell="A21" zoomScale="66" zoomScaleNormal="66" workbookViewId="0">
      <selection activeCell="B25" sqref="B25"/>
    </sheetView>
  </sheetViews>
  <sheetFormatPr defaultColWidth="11" defaultRowHeight="16" x14ac:dyDescent="0.4"/>
  <cols>
    <col min="1" max="1" width="26.08203125" style="15" customWidth="1"/>
    <col min="2" max="2" width="54.33203125" style="15" customWidth="1"/>
    <col min="3" max="3" width="19.83203125" style="15" customWidth="1"/>
    <col min="4" max="4" width="10.08203125" style="15" customWidth="1"/>
    <col min="5" max="5" width="41.08203125" style="15" customWidth="1"/>
  </cols>
  <sheetData>
    <row r="1" spans="1:6" s="11" customFormat="1" ht="46" customHeight="1" x14ac:dyDescent="0.4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1" t="s">
        <v>9</v>
      </c>
    </row>
    <row r="2" spans="1:6" s="7" customFormat="1" ht="17.149999999999999" customHeight="1" x14ac:dyDescent="0.4">
      <c r="A2" s="74" t="s">
        <v>10</v>
      </c>
      <c r="B2" s="74"/>
      <c r="C2" s="74"/>
      <c r="D2" s="74"/>
      <c r="E2" s="74"/>
    </row>
    <row r="3" spans="1:6" s="7" customFormat="1" ht="17.149999999999999" customHeight="1" x14ac:dyDescent="0.4">
      <c r="A3" s="71" t="s">
        <v>11</v>
      </c>
      <c r="B3" s="71"/>
      <c r="C3" s="71"/>
      <c r="D3" s="71"/>
      <c r="E3" s="71"/>
    </row>
    <row r="4" spans="1:6" s="4" customFormat="1" ht="80" x14ac:dyDescent="0.4">
      <c r="A4" s="13" t="s">
        <v>12</v>
      </c>
      <c r="B4" s="13" t="s">
        <v>76</v>
      </c>
      <c r="C4" s="13" t="s">
        <v>37</v>
      </c>
      <c r="D4" s="13" t="s">
        <v>77</v>
      </c>
      <c r="E4" s="13" t="s">
        <v>78</v>
      </c>
    </row>
    <row r="5" spans="1:6" s="4" customFormat="1" ht="32" x14ac:dyDescent="0.4">
      <c r="A5" s="13" t="s">
        <v>32</v>
      </c>
      <c r="B5" s="13" t="s">
        <v>79</v>
      </c>
      <c r="C5" s="13" t="s">
        <v>26</v>
      </c>
      <c r="D5" s="13" t="s">
        <v>77</v>
      </c>
      <c r="E5" s="13" t="s">
        <v>80</v>
      </c>
    </row>
    <row r="6" spans="1:6" s="4" customFormat="1" ht="32" x14ac:dyDescent="0.4">
      <c r="A6" s="13"/>
      <c r="B6" s="13" t="s">
        <v>81</v>
      </c>
      <c r="C6" s="13"/>
      <c r="D6" s="13" t="s">
        <v>77</v>
      </c>
      <c r="E6" s="13"/>
    </row>
    <row r="7" spans="1:6" s="4" customFormat="1" ht="48" x14ac:dyDescent="0.4">
      <c r="A7" s="13" t="s">
        <v>82</v>
      </c>
      <c r="B7" s="13" t="s">
        <v>83</v>
      </c>
      <c r="C7" s="13" t="s">
        <v>63</v>
      </c>
      <c r="D7" s="13" t="s">
        <v>77</v>
      </c>
      <c r="E7" s="13" t="s">
        <v>84</v>
      </c>
    </row>
    <row r="8" spans="1:6" s="10" customFormat="1" ht="32" x14ac:dyDescent="0.4">
      <c r="A8" s="58"/>
      <c r="B8" s="58" t="s">
        <v>85</v>
      </c>
      <c r="C8" s="58"/>
      <c r="D8" s="58" t="s">
        <v>15</v>
      </c>
      <c r="E8" s="58" t="s">
        <v>86</v>
      </c>
    </row>
    <row r="9" spans="1:6" s="4" customFormat="1" ht="32" x14ac:dyDescent="0.4">
      <c r="A9" s="13"/>
      <c r="B9" s="13" t="s">
        <v>87</v>
      </c>
      <c r="C9" s="13" t="s">
        <v>63</v>
      </c>
      <c r="D9" s="13" t="s">
        <v>77</v>
      </c>
      <c r="E9" s="13" t="s">
        <v>88</v>
      </c>
    </row>
    <row r="10" spans="1:6" s="4" customFormat="1" ht="32" x14ac:dyDescent="0.4">
      <c r="A10" s="13"/>
      <c r="B10" s="13" t="s">
        <v>89</v>
      </c>
      <c r="C10" s="13" t="s">
        <v>26</v>
      </c>
      <c r="D10" s="13" t="s">
        <v>77</v>
      </c>
      <c r="E10" s="13" t="s">
        <v>90</v>
      </c>
    </row>
    <row r="11" spans="1:6" s="7" customFormat="1" x14ac:dyDescent="0.4">
      <c r="A11" s="74" t="s">
        <v>39</v>
      </c>
      <c r="B11" s="74"/>
      <c r="C11" s="74"/>
      <c r="D11" s="74"/>
      <c r="E11" s="74"/>
    </row>
    <row r="12" spans="1:6" s="7" customFormat="1" ht="17.149999999999999" customHeight="1" x14ac:dyDescent="0.4">
      <c r="A12" s="71" t="s">
        <v>40</v>
      </c>
      <c r="B12" s="71"/>
      <c r="C12" s="71"/>
      <c r="D12" s="71"/>
      <c r="E12" s="71"/>
    </row>
    <row r="13" spans="1:6" s="4" customFormat="1" x14ac:dyDescent="0.4">
      <c r="A13" s="13" t="s">
        <v>91</v>
      </c>
      <c r="B13" s="13" t="s">
        <v>92</v>
      </c>
      <c r="C13" s="13" t="s">
        <v>26</v>
      </c>
      <c r="D13" s="13" t="s">
        <v>77</v>
      </c>
      <c r="E13" s="13" t="s">
        <v>93</v>
      </c>
    </row>
    <row r="14" spans="1:6" s="4" customFormat="1" x14ac:dyDescent="0.4">
      <c r="A14" s="13"/>
      <c r="B14" s="13" t="s">
        <v>94</v>
      </c>
      <c r="C14" s="13"/>
      <c r="D14" s="13"/>
      <c r="E14" s="13"/>
    </row>
    <row r="15" spans="1:6" s="4" customFormat="1" x14ac:dyDescent="0.4">
      <c r="A15" s="13"/>
      <c r="B15" s="13" t="s">
        <v>95</v>
      </c>
      <c r="C15" s="13"/>
      <c r="D15" s="13"/>
      <c r="E15" s="13"/>
    </row>
    <row r="16" spans="1:6" s="7" customFormat="1" ht="17.149999999999999" customHeight="1" x14ac:dyDescent="0.4">
      <c r="A16" s="74" t="s">
        <v>41</v>
      </c>
      <c r="B16" s="74"/>
      <c r="C16" s="74"/>
      <c r="D16" s="74"/>
      <c r="E16" s="74"/>
    </row>
    <row r="17" spans="1:30" s="7" customFormat="1" ht="17.149999999999999" customHeight="1" x14ac:dyDescent="0.4">
      <c r="A17" s="75" t="s">
        <v>139</v>
      </c>
      <c r="B17" s="71"/>
      <c r="C17" s="71"/>
      <c r="D17" s="71"/>
      <c r="E17" s="71"/>
    </row>
    <row r="18" spans="1:30" s="4" customFormat="1" x14ac:dyDescent="0.4">
      <c r="A18" s="13" t="s">
        <v>142</v>
      </c>
      <c r="B18" s="13" t="s">
        <v>96</v>
      </c>
      <c r="C18" s="13" t="s">
        <v>37</v>
      </c>
      <c r="D18" s="13" t="s">
        <v>77</v>
      </c>
      <c r="E18" s="13" t="s">
        <v>97</v>
      </c>
    </row>
    <row r="19" spans="1:30" s="4" customFormat="1" ht="32" x14ac:dyDescent="0.4">
      <c r="A19" s="13"/>
      <c r="B19" s="13" t="s">
        <v>145</v>
      </c>
      <c r="C19" s="13" t="s">
        <v>26</v>
      </c>
      <c r="D19" s="13" t="s">
        <v>77</v>
      </c>
      <c r="E19" s="13" t="s">
        <v>99</v>
      </c>
    </row>
    <row r="20" spans="1:30" s="4" customFormat="1" x14ac:dyDescent="0.4">
      <c r="A20" s="13"/>
      <c r="B20" s="13" t="s">
        <v>98</v>
      </c>
      <c r="C20" s="13" t="s">
        <v>37</v>
      </c>
      <c r="D20" s="13"/>
      <c r="E20" s="13"/>
    </row>
    <row r="21" spans="1:30" s="4" customFormat="1" ht="32" x14ac:dyDescent="0.4">
      <c r="A21" s="13" t="s">
        <v>140</v>
      </c>
      <c r="B21" s="59" t="s">
        <v>143</v>
      </c>
      <c r="C21" s="13" t="s">
        <v>144</v>
      </c>
      <c r="D21" s="13" t="s">
        <v>77</v>
      </c>
      <c r="E21" s="13" t="s">
        <v>99</v>
      </c>
    </row>
    <row r="22" spans="1:30" s="4" customFormat="1" x14ac:dyDescent="0.4">
      <c r="A22" s="13"/>
      <c r="B22" s="59" t="s">
        <v>141</v>
      </c>
      <c r="C22" s="13" t="s">
        <v>144</v>
      </c>
      <c r="D22" s="13" t="s">
        <v>77</v>
      </c>
      <c r="E22" s="13"/>
    </row>
    <row r="23" spans="1:30" s="4" customFormat="1" ht="32" x14ac:dyDescent="0.4">
      <c r="A23" s="13"/>
      <c r="B23" s="59" t="s">
        <v>100</v>
      </c>
      <c r="C23" s="13" t="s">
        <v>144</v>
      </c>
      <c r="D23" s="13" t="s">
        <v>77</v>
      </c>
      <c r="E23" s="13" t="s">
        <v>99</v>
      </c>
    </row>
    <row r="24" spans="1:30" s="7" customFormat="1" x14ac:dyDescent="0.4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</row>
    <row r="26" spans="1:30" s="63" customFormat="1" ht="16" customHeight="1" x14ac:dyDescent="0.4">
      <c r="A26" s="72" t="s">
        <v>146</v>
      </c>
      <c r="B26" s="73"/>
      <c r="C26" s="73"/>
      <c r="D26" s="73"/>
      <c r="E26" s="73"/>
    </row>
    <row r="27" spans="1:30" s="66" customFormat="1" x14ac:dyDescent="0.4">
      <c r="A27" s="64" t="s">
        <v>147</v>
      </c>
      <c r="B27" s="65" t="s">
        <v>148</v>
      </c>
      <c r="C27" s="64" t="s">
        <v>144</v>
      </c>
      <c r="D27" s="64" t="s">
        <v>77</v>
      </c>
      <c r="E27" s="64"/>
    </row>
    <row r="28" spans="1:30" s="66" customFormat="1" x14ac:dyDescent="0.4">
      <c r="A28" s="64"/>
      <c r="B28" s="65" t="s">
        <v>149</v>
      </c>
      <c r="C28" s="64" t="s">
        <v>144</v>
      </c>
      <c r="D28" s="64" t="s">
        <v>77</v>
      </c>
      <c r="E28" s="64"/>
    </row>
    <row r="29" spans="1:30" s="67" customFormat="1" x14ac:dyDescent="0.4">
      <c r="A29" s="64" t="s">
        <v>150</v>
      </c>
      <c r="B29" s="65" t="s">
        <v>151</v>
      </c>
      <c r="C29" s="64" t="s">
        <v>144</v>
      </c>
      <c r="D29" s="64" t="s">
        <v>77</v>
      </c>
      <c r="E29" s="65"/>
    </row>
    <row r="30" spans="1:30" s="67" customFormat="1" x14ac:dyDescent="0.4">
      <c r="A30" s="65"/>
      <c r="B30" s="65" t="s">
        <v>152</v>
      </c>
      <c r="C30" s="64" t="s">
        <v>144</v>
      </c>
      <c r="D30" s="64" t="s">
        <v>77</v>
      </c>
      <c r="E30" s="65"/>
    </row>
    <row r="31" spans="1:30" s="67" customFormat="1" x14ac:dyDescent="0.4">
      <c r="A31" s="64" t="s">
        <v>153</v>
      </c>
      <c r="B31" s="65" t="s">
        <v>154</v>
      </c>
      <c r="C31" s="64" t="s">
        <v>144</v>
      </c>
      <c r="D31" s="64" t="s">
        <v>77</v>
      </c>
      <c r="E31" s="65"/>
    </row>
    <row r="32" spans="1:30" s="67" customFormat="1" ht="33.5" customHeight="1" x14ac:dyDescent="0.4">
      <c r="A32" s="65"/>
      <c r="B32" s="65" t="s">
        <v>155</v>
      </c>
      <c r="C32" s="64" t="s">
        <v>144</v>
      </c>
      <c r="D32" s="64" t="s">
        <v>77</v>
      </c>
      <c r="E32" s="65"/>
    </row>
  </sheetData>
  <mergeCells count="13">
    <mergeCell ref="A26:E26"/>
    <mergeCell ref="A16:E16"/>
    <mergeCell ref="A17:E17"/>
    <mergeCell ref="A24:E24"/>
    <mergeCell ref="A2:E2"/>
    <mergeCell ref="A3:E3"/>
    <mergeCell ref="A11:E11"/>
    <mergeCell ref="A12:E12"/>
    <mergeCell ref="Z24:AD24"/>
    <mergeCell ref="F24:J24"/>
    <mergeCell ref="K24:O24"/>
    <mergeCell ref="P24:T24"/>
    <mergeCell ref="U24:Y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0D9D-2B10-0D42-AF4A-83117D1F5EDB}">
  <dimension ref="A2:J48"/>
  <sheetViews>
    <sheetView topLeftCell="A45" zoomScale="125" zoomScaleNormal="125" workbookViewId="0">
      <selection activeCell="F44" sqref="F44"/>
    </sheetView>
  </sheetViews>
  <sheetFormatPr defaultColWidth="11" defaultRowHeight="16" x14ac:dyDescent="0.4"/>
  <cols>
    <col min="2" max="2" width="44.08203125" customWidth="1"/>
    <col min="5" max="5" width="12.33203125" customWidth="1"/>
    <col min="9" max="9" width="15.58203125" customWidth="1"/>
    <col min="10" max="10" width="15.33203125" customWidth="1"/>
  </cols>
  <sheetData>
    <row r="2" spans="1:10" s="15" customFormat="1" ht="32" x14ac:dyDescent="0.4">
      <c r="A2" s="13" t="s">
        <v>12</v>
      </c>
      <c r="B2" s="13" t="s">
        <v>101</v>
      </c>
      <c r="C2" s="13" t="s">
        <v>19</v>
      </c>
      <c r="D2" s="13" t="s">
        <v>15</v>
      </c>
      <c r="E2" s="13"/>
      <c r="F2" s="13"/>
      <c r="G2" s="13" t="s">
        <v>16</v>
      </c>
      <c r="H2" s="13" t="s">
        <v>17</v>
      </c>
      <c r="I2" s="14" t="s">
        <v>102</v>
      </c>
      <c r="J2" s="14"/>
    </row>
    <row r="4" spans="1:10" x14ac:dyDescent="0.4">
      <c r="E4" t="s">
        <v>21</v>
      </c>
      <c r="F4" t="s">
        <v>8</v>
      </c>
    </row>
    <row r="5" spans="1:10" s="15" customFormat="1" ht="16" customHeight="1" x14ac:dyDescent="0.4">
      <c r="E5" s="16" t="s">
        <v>103</v>
      </c>
      <c r="F5" s="15">
        <v>0</v>
      </c>
      <c r="I5" s="15" t="s">
        <v>104</v>
      </c>
    </row>
    <row r="6" spans="1:10" s="15" customFormat="1" ht="16" customHeight="1" x14ac:dyDescent="0.4">
      <c r="E6" s="16" t="s">
        <v>105</v>
      </c>
      <c r="F6" s="15">
        <v>0.5</v>
      </c>
      <c r="I6" s="15" t="s">
        <v>106</v>
      </c>
    </row>
    <row r="7" spans="1:10" ht="16" customHeight="1" x14ac:dyDescent="0.4">
      <c r="E7">
        <v>2.5</v>
      </c>
      <c r="F7">
        <v>1</v>
      </c>
      <c r="I7" t="s">
        <v>107</v>
      </c>
    </row>
    <row r="8" spans="1:10" x14ac:dyDescent="0.4">
      <c r="E8">
        <v>7.5</v>
      </c>
      <c r="F8">
        <v>1.5</v>
      </c>
      <c r="I8" t="s">
        <v>108</v>
      </c>
    </row>
    <row r="9" spans="1:10" x14ac:dyDescent="0.4">
      <c r="E9">
        <v>12.5</v>
      </c>
      <c r="F9">
        <v>2</v>
      </c>
      <c r="I9" t="s">
        <v>109</v>
      </c>
    </row>
    <row r="10" spans="1:10" x14ac:dyDescent="0.4">
      <c r="E10">
        <v>17.5</v>
      </c>
      <c r="F10">
        <v>2.5</v>
      </c>
      <c r="I10" t="s">
        <v>110</v>
      </c>
    </row>
    <row r="11" spans="1:10" x14ac:dyDescent="0.4">
      <c r="E11">
        <v>22.5</v>
      </c>
      <c r="F11">
        <v>3</v>
      </c>
      <c r="I11" t="s">
        <v>111</v>
      </c>
    </row>
    <row r="12" spans="1:10" x14ac:dyDescent="0.4">
      <c r="E12">
        <v>37.5</v>
      </c>
      <c r="F12">
        <v>3.5</v>
      </c>
      <c r="I12" t="s">
        <v>112</v>
      </c>
    </row>
    <row r="13" spans="1:10" x14ac:dyDescent="0.4">
      <c r="E13">
        <v>52.5</v>
      </c>
      <c r="F13">
        <v>4</v>
      </c>
      <c r="I13" t="s">
        <v>113</v>
      </c>
    </row>
    <row r="14" spans="1:10" x14ac:dyDescent="0.4">
      <c r="E14">
        <v>64.5</v>
      </c>
      <c r="F14">
        <v>4.5</v>
      </c>
      <c r="I14" t="s">
        <v>114</v>
      </c>
    </row>
    <row r="15" spans="1:10" x14ac:dyDescent="0.4">
      <c r="E15">
        <v>77.5</v>
      </c>
      <c r="F15">
        <v>5</v>
      </c>
      <c r="I15" t="s">
        <v>115</v>
      </c>
    </row>
    <row r="17" spans="1:9" ht="32" x14ac:dyDescent="0.4">
      <c r="A17" s="5" t="s">
        <v>116</v>
      </c>
      <c r="B17" s="5" t="s">
        <v>47</v>
      </c>
      <c r="C17" s="5" t="s">
        <v>26</v>
      </c>
      <c r="D17" s="5" t="s">
        <v>31</v>
      </c>
      <c r="E17" s="21">
        <f>3/4</f>
        <v>0.75</v>
      </c>
      <c r="F17" s="22">
        <v>0.15</v>
      </c>
      <c r="G17" s="5" t="s">
        <v>28</v>
      </c>
      <c r="H17" s="5" t="s">
        <v>17</v>
      </c>
      <c r="I17" s="14" t="s">
        <v>102</v>
      </c>
    </row>
    <row r="19" spans="1:9" ht="32" x14ac:dyDescent="0.4">
      <c r="E19" s="7" t="s">
        <v>117</v>
      </c>
      <c r="F19" t="s">
        <v>8</v>
      </c>
    </row>
    <row r="20" spans="1:9" x14ac:dyDescent="0.4">
      <c r="E20" s="25">
        <v>0</v>
      </c>
      <c r="F20">
        <v>1</v>
      </c>
      <c r="I20" s="7" t="s">
        <v>118</v>
      </c>
    </row>
    <row r="21" spans="1:9" x14ac:dyDescent="0.4">
      <c r="E21" s="25">
        <v>0.13</v>
      </c>
      <c r="F21">
        <v>2</v>
      </c>
      <c r="I21" s="7" t="s">
        <v>119</v>
      </c>
    </row>
    <row r="22" spans="1:9" x14ac:dyDescent="0.4">
      <c r="E22" s="26">
        <v>0.26</v>
      </c>
      <c r="F22">
        <v>3</v>
      </c>
      <c r="I22" t="s">
        <v>120</v>
      </c>
    </row>
    <row r="23" spans="1:9" x14ac:dyDescent="0.4">
      <c r="E23" s="26">
        <v>0.36</v>
      </c>
      <c r="F23">
        <v>4</v>
      </c>
      <c r="I23" t="s">
        <v>121</v>
      </c>
    </row>
    <row r="24" spans="1:9" x14ac:dyDescent="0.4">
      <c r="E24" s="26">
        <v>0.51</v>
      </c>
      <c r="F24">
        <v>5</v>
      </c>
      <c r="I24" t="s">
        <v>122</v>
      </c>
    </row>
    <row r="26" spans="1:9" ht="64.5" x14ac:dyDescent="0.45">
      <c r="A26" s="5" t="s">
        <v>48</v>
      </c>
      <c r="B26" s="5" t="s">
        <v>49</v>
      </c>
      <c r="C26" s="23" t="s">
        <v>50</v>
      </c>
      <c r="D26" s="5" t="s">
        <v>34</v>
      </c>
      <c r="E26" s="22">
        <v>0.35</v>
      </c>
      <c r="F26" s="5" t="s">
        <v>16</v>
      </c>
      <c r="G26" s="5" t="s">
        <v>17</v>
      </c>
      <c r="H26" s="24">
        <v>5</v>
      </c>
      <c r="I26" s="14" t="s">
        <v>102</v>
      </c>
    </row>
    <row r="28" spans="1:9" ht="32" x14ac:dyDescent="0.4">
      <c r="E28" s="7" t="s">
        <v>123</v>
      </c>
      <c r="F28" t="s">
        <v>8</v>
      </c>
    </row>
    <row r="29" spans="1:9" x14ac:dyDescent="0.4">
      <c r="E29">
        <v>0</v>
      </c>
      <c r="F29">
        <v>0</v>
      </c>
      <c r="I29" t="s">
        <v>124</v>
      </c>
    </row>
    <row r="30" spans="1:9" x14ac:dyDescent="0.4">
      <c r="E30">
        <v>1</v>
      </c>
      <c r="F30">
        <v>1</v>
      </c>
      <c r="I30" t="s">
        <v>125</v>
      </c>
    </row>
    <row r="31" spans="1:9" x14ac:dyDescent="0.4">
      <c r="E31">
        <v>2</v>
      </c>
      <c r="F31">
        <v>2</v>
      </c>
      <c r="I31" t="s">
        <v>126</v>
      </c>
    </row>
    <row r="32" spans="1:9" x14ac:dyDescent="0.4">
      <c r="E32">
        <v>3</v>
      </c>
      <c r="F32">
        <v>5</v>
      </c>
      <c r="I32" t="s">
        <v>127</v>
      </c>
    </row>
    <row r="34" spans="1:9" ht="32" x14ac:dyDescent="0.4">
      <c r="A34" s="5" t="s">
        <v>52</v>
      </c>
      <c r="B34" s="5" t="s">
        <v>53</v>
      </c>
      <c r="C34" s="5" t="s">
        <v>26</v>
      </c>
      <c r="D34" s="5" t="s">
        <v>54</v>
      </c>
      <c r="E34" s="6"/>
      <c r="F34" s="22">
        <v>0.1</v>
      </c>
      <c r="G34" s="5" t="s">
        <v>28</v>
      </c>
      <c r="H34" s="5" t="s">
        <v>17</v>
      </c>
      <c r="I34" s="14" t="s">
        <v>102</v>
      </c>
    </row>
    <row r="36" spans="1:9" ht="32" x14ac:dyDescent="0.4">
      <c r="E36" s="7" t="s">
        <v>128</v>
      </c>
      <c r="F36" t="s">
        <v>8</v>
      </c>
    </row>
    <row r="37" spans="1:9" x14ac:dyDescent="0.4">
      <c r="E37" s="32">
        <v>0</v>
      </c>
      <c r="F37">
        <v>1</v>
      </c>
      <c r="I37" s="7" t="s">
        <v>129</v>
      </c>
    </row>
    <row r="38" spans="1:9" x14ac:dyDescent="0.4">
      <c r="E38" s="26">
        <v>0.1</v>
      </c>
      <c r="F38">
        <v>2</v>
      </c>
      <c r="I38" t="s">
        <v>130</v>
      </c>
    </row>
    <row r="39" spans="1:9" x14ac:dyDescent="0.4">
      <c r="E39" s="26">
        <v>0.2</v>
      </c>
      <c r="F39">
        <v>3</v>
      </c>
      <c r="I39" t="s">
        <v>131</v>
      </c>
    </row>
    <row r="40" spans="1:9" x14ac:dyDescent="0.4">
      <c r="E40" s="26">
        <v>0.3</v>
      </c>
      <c r="F40">
        <v>4</v>
      </c>
      <c r="I40" s="7" t="s">
        <v>132</v>
      </c>
    </row>
    <row r="41" spans="1:9" x14ac:dyDescent="0.4">
      <c r="E41" s="26">
        <v>0.6</v>
      </c>
      <c r="F41">
        <v>5</v>
      </c>
      <c r="I41" t="s">
        <v>133</v>
      </c>
    </row>
    <row r="44" spans="1:9" ht="80" x14ac:dyDescent="0.4">
      <c r="A44" s="5" t="s">
        <v>58</v>
      </c>
      <c r="B44" s="34" t="s">
        <v>134</v>
      </c>
      <c r="C44" s="5"/>
      <c r="D44" s="5" t="s">
        <v>54</v>
      </c>
      <c r="E44" s="6"/>
      <c r="F44" s="5"/>
      <c r="G44" s="5" t="s">
        <v>16</v>
      </c>
      <c r="H44" s="5" t="s">
        <v>17</v>
      </c>
      <c r="I44" s="14" t="s">
        <v>102</v>
      </c>
    </row>
    <row r="45" spans="1:9" ht="48" x14ac:dyDescent="0.4">
      <c r="E45" s="7" t="s">
        <v>135</v>
      </c>
      <c r="F45" t="s">
        <v>8</v>
      </c>
    </row>
    <row r="46" spans="1:9" x14ac:dyDescent="0.4">
      <c r="E46" s="7">
        <v>1</v>
      </c>
      <c r="F46">
        <v>0</v>
      </c>
      <c r="I46" s="7" t="s">
        <v>136</v>
      </c>
    </row>
    <row r="47" spans="1:9" x14ac:dyDescent="0.4">
      <c r="E47">
        <v>2</v>
      </c>
      <c r="F47">
        <v>3</v>
      </c>
      <c r="I47" t="s">
        <v>137</v>
      </c>
    </row>
    <row r="48" spans="1:9" x14ac:dyDescent="0.4">
      <c r="E48">
        <v>3</v>
      </c>
      <c r="F48">
        <v>5</v>
      </c>
      <c r="I48" t="s">
        <v>138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170632-d32b-4381-9aa9-70068decd2b8" xsi:nil="true"/>
    <lcf76f155ced4ddcb4097134ff3c332f xmlns="08bb4a94-fa44-4a19-84a2-b2499ca4bf6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9C02FCE64BB4897499B81E9B35280" ma:contentTypeVersion="15" ma:contentTypeDescription="Create a new document." ma:contentTypeScope="" ma:versionID="57558dcfb3d946c865fa87de9531df7c">
  <xsd:schema xmlns:xsd="http://www.w3.org/2001/XMLSchema" xmlns:xs="http://www.w3.org/2001/XMLSchema" xmlns:p="http://schemas.microsoft.com/office/2006/metadata/properties" xmlns:ns2="08bb4a94-fa44-4a19-84a2-b2499ca4bf68" xmlns:ns3="0b170632-d32b-4381-9aa9-70068decd2b8" targetNamespace="http://schemas.microsoft.com/office/2006/metadata/properties" ma:root="true" ma:fieldsID="278b15856841d2c8428762bd6b64057d" ns2:_="" ns3:_="">
    <xsd:import namespace="08bb4a94-fa44-4a19-84a2-b2499ca4bf68"/>
    <xsd:import namespace="0b170632-d32b-4381-9aa9-70068decd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b4a94-fa44-4a19-84a2-b2499ca4b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2760ef6-573f-4539-843e-8f2bc68526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70632-d32b-4381-9aa9-70068decd2b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c223e0c-ccf8-4fa5-b445-6f7fb94c5001}" ma:internalName="TaxCatchAll" ma:showField="CatchAllData" ma:web="0b170632-d32b-4381-9aa9-70068decd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C87EF-D309-41CD-A73B-4B2457CE461F}">
  <ds:schemaRefs>
    <ds:schemaRef ds:uri="http://schemas.microsoft.com/office/2006/metadata/properties"/>
    <ds:schemaRef ds:uri="http://schemas.microsoft.com/office/infopath/2007/PartnerControls"/>
    <ds:schemaRef ds:uri="0b170632-d32b-4381-9aa9-70068decd2b8"/>
    <ds:schemaRef ds:uri="08bb4a94-fa44-4a19-84a2-b2499ca4bf68"/>
  </ds:schemaRefs>
</ds:datastoreItem>
</file>

<file path=customXml/itemProps2.xml><?xml version="1.0" encoding="utf-8"?>
<ds:datastoreItem xmlns:ds="http://schemas.openxmlformats.org/officeDocument/2006/customXml" ds:itemID="{2F448FB8-8C11-4DEF-8600-A0CCF098E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bb4a94-fa44-4a19-84a2-b2499ca4bf68"/>
    <ds:schemaRef ds:uri="0b170632-d32b-4381-9aa9-70068decd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583860-C5C2-4541-93E9-5B51F68A7C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Listing Assessment template </vt:lpstr>
      <vt:lpstr>Listing Qualitative template</vt:lpstr>
      <vt:lpstr>Scoring 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BASTIAANS</dc:creator>
  <cp:keywords/>
  <dc:description/>
  <cp:lastModifiedBy>Guillermo FERRER HERNAEZ</cp:lastModifiedBy>
  <cp:revision/>
  <dcterms:created xsi:type="dcterms:W3CDTF">2024-08-29T14:17:55Z</dcterms:created>
  <dcterms:modified xsi:type="dcterms:W3CDTF">2025-01-30T13:35:49Z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0x0101009619C02FCE64BB4897499B81E9B35280</vt:lpwstr>
  </property>
  <property fmtid="{D5CDD505-2E9C-101B-9397-08002B2CF9AE}" pid="3" name="MediaServiceImageTags">
    <vt:lpwstr/>
  </property>
</Properties>
</file>